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0e42701e8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5cce6ed29ddf4e77"/>
    <x:sheet xmlns:r="http://schemas.openxmlformats.org/officeDocument/2006/relationships" name="Response" sheetId="2" r:id="R4a9bfe1b6eb4450d"/>
    <x:sheet xmlns:r="http://schemas.openxmlformats.org/officeDocument/2006/relationships" name="Inputs" sheetId="3" r:id="Rebe4703fe47744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%;(0.0%);0.0%"/>
  </x:numFmts>
  <x:fonts count="6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943ed18004c8a" /><Relationship Type="http://schemas.openxmlformats.org/officeDocument/2006/relationships/theme" Target="/xl/theme/theme1.xml" Id="R21dda62fb1be4084" /><Relationship Type="http://schemas.openxmlformats.org/officeDocument/2006/relationships/sharedStrings" Target="/xl/sharedStrings.xml" Id="Rd21b162f771041ab" /><Relationship Type="http://schemas.openxmlformats.org/officeDocument/2006/relationships/worksheet" Target="/xl/worksheets/sheet1.xml" Id="R5cce6ed29ddf4e77" /><Relationship Type="http://schemas.openxmlformats.org/officeDocument/2006/relationships/worksheet" Target="/xl/worksheets/sheet2.xml" Id="R4a9bfe1b6eb4450d" /><Relationship Type="http://schemas.openxmlformats.org/officeDocument/2006/relationships/worksheet" Target="/xl/worksheets/sheet3.xml" Id="Rebe4703fe47744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IBA-02 | Value a Business with DCF and Trading Comps</x:v>
      </x:c>
      <x:c r="B1" s="4"/>
      <x:c r="C1" s="4"/>
      <x:c r="D1" s="4"/>
    </x:row>
    <x:row r="2" ht="34" customHeight="1">
      <x:c r="A2" s="2" t="str">
        <x:v>v1.0 | WORKED SOLUTION | Original synthetic case | Intermediate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PV year 1 FCF</x:v>
      </x:c>
      <x:c r="B6" s="8" t="n">
        <x:f>Inputs!B6/(1+Inputs!B9)</x:f>
        <x:v>90.9090909090909</x:v>
      </x:c>
      <x:c r="C6" s="2" t="str">
        <x:v>USD thousands</x:v>
      </x:c>
      <x:c r="D6" s="2" t="str">
        <x:v>f1/(1+r)</x:v>
      </x:c>
    </x:row>
    <x:row r="7" ht="38" customHeight="1">
      <x:c r="A7" s="2" t="str">
        <x:v>PV year 2 FCF</x:v>
      </x:c>
      <x:c r="B7" s="8" t="n">
        <x:f>Inputs!B7/(1+Inputs!B9)^2</x:f>
        <x:v>99.17355371900825</x:v>
      </x:c>
      <x:c r="C7" s="2" t="str">
        <x:v>USD thousands</x:v>
      </x:c>
      <x:c r="D7" s="2" t="str">
        <x:v>f2/(1+r)**2</x:v>
      </x:c>
    </x:row>
    <x:row r="8" ht="38" customHeight="1">
      <x:c r="A8" s="2" t="str">
        <x:v>PV year 3 FCF</x:v>
      </x:c>
      <x:c r="B8" s="8" t="n">
        <x:f>Inputs!B8/(1+Inputs!B9)^3</x:f>
        <x:v>105.18407212622085</x:v>
      </x:c>
      <x:c r="C8" s="2" t="str">
        <x:v>USD thousands</x:v>
      </x:c>
      <x:c r="D8" s="2" t="str">
        <x:v>f3/(1+r)**3</x:v>
      </x:c>
    </x:row>
    <x:row r="9" ht="38" customHeight="1">
      <x:c r="A9" s="2" t="str">
        <x:v>Terminal value at end year 3</x:v>
      </x:c>
      <x:c r="B9" s="8" t="n">
        <x:f>Inputs!B8*(1+Inputs!B10)/(Inputs!B9-Inputs!B10)</x:f>
        <x:v>1785</x:v>
      </x:c>
      <x:c r="C9" s="2" t="str">
        <x:v>USD thousands</x:v>
      </x:c>
      <x:c r="D9" s="2" t="str">
        <x:v>f3*(1+g)/(r-g)</x:v>
      </x:c>
    </x:row>
    <x:row r="10" ht="38" customHeight="1">
      <x:c r="A10" s="2" t="str">
        <x:v>PV terminal value</x:v>
      </x:c>
      <x:c r="B10" s="8" t="n">
        <x:f>B9/(1+Inputs!B9)^3</x:f>
        <x:v>1341.0969196093158</x:v>
      </x:c>
      <x:c r="C10" s="2" t="str">
        <x:v>USD thousands</x:v>
      </x:c>
      <x:c r="D10" s="2" t="str">
        <x:v>tv/(1+r)**3</x:v>
      </x:c>
    </x:row>
    <x:row r="11" ht="38" customHeight="1">
      <x:c r="A11" s="2" t="str">
        <x:v>DCF enterprise value</x:v>
      </x:c>
      <x:c r="B11" s="7" t="n">
        <x:f>B6+B7+B8+B10</x:f>
        <x:v>1636.3636363636358</x:v>
      </x:c>
      <x:c r="C11" s="2" t="str">
        <x:v>USD thousands</x:v>
      </x:c>
      <x:c r="D11" s="2" t="str">
        <x:v>pv1+pv2+pv3+pvtv</x:v>
      </x:c>
    </x:row>
    <x:row r="12" ht="38" customHeight="1">
      <x:c r="A12" s="2" t="str">
        <x:v>Peer low EV</x:v>
      </x:c>
      <x:c r="B12" s="8" t="n">
        <x:f>Inputs!B11*MIN(Inputs!B12,Inputs!B13,Inputs!B14)</x:f>
        <x:v>750</x:v>
      </x:c>
      <x:c r="C12" s="2" t="str">
        <x:v>USD thousands</x:v>
      </x:c>
      <x:c r="D12" s="2" t="str">
        <x:v>ebitda*min(m1,m2,m3)</x:v>
      </x:c>
    </x:row>
    <x:row r="13" ht="38" customHeight="1">
      <x:c r="A13" s="2" t="str">
        <x:v>Peer median EV</x:v>
      </x:c>
      <x:c r="B13" s="8" t="n">
        <x:f>Inputs!B11*Inputs!B13</x:f>
        <x:v>900</x:v>
      </x:c>
      <x:c r="C13" s="2" t="str">
        <x:v>USD thousands</x:v>
      </x:c>
      <x:c r="D13" s="2" t="str">
        <x:v>Peers are sorted; do not assume this for unsorted data</x:v>
      </x:c>
    </x:row>
    <x:row r="14" ht="38" customHeight="1">
      <x:c r="A14" s="2" t="str">
        <x:v>Peer high EV</x:v>
      </x:c>
      <x:c r="B14" s="8" t="n">
        <x:f>Inputs!B11*MAX(Inputs!B12,Inputs!B13,Inputs!B14)</x:f>
        <x:v>1050</x:v>
      </x:c>
      <x:c r="C14" s="2" t="str">
        <x:v>USD thousands</x:v>
      </x:c>
      <x:c r="D14" s="2" t="str">
        <x:v>ebitda*max(m1,m2,m3)</x:v>
      </x:c>
    </x:row>
    <x:row r="15" ht="38" customHeight="1">
      <x:c r="A15" s="2" t="str">
        <x:v>Terminal value share of DCF</x:v>
      </x:c>
      <x:c r="B15" s="10" t="n">
        <x:f>B10/B11</x:f>
        <x:v>0.8195592286501377</x:v>
      </x:c>
      <x:c r="C15" s="2" t="str">
        <x:v>fraction</x:v>
      </x:c>
      <x:c r="D15" s="2" t="str">
        <x:v>pvtv/ev</x:v>
      </x:c>
    </x:row>
    <x:row r="16" ht="38" customHeight="1">
      <x:c r="A16" s="2" t="str">
        <x:v>DCF: 8% discount / 1% growth</x:v>
      </x:c>
      <x:c r="B16" s="8" t="n">
        <x:f>Inputs!B6/(1+0.08)+Inputs!B7/(1+0.08)^2+Inputs!B8/(1+0.08)^3+Inputs!B8*(1+0.01)/(0.08-0.01)/(1+0.08)^3</x:f>
        <x:v>1910.1508916323728</x:v>
      </x:c>
      <x:c r="C16" s="2" t="str">
        <x:v>USD thousands</x:v>
      </x:c>
      <x:c r="D16" s="2" t="str">
        <x:v>f1/(1+0.08)+f2/(1+0.08)**2+f3/(1+0.08)**3+f3*(1+0.01)/(0.08-0.01)/(1+0.08)**3</x:v>
      </x:c>
    </x:row>
    <x:row r="17" ht="38" customHeight="1">
      <x:c r="A17" s="2" t="str">
        <x:v>DCF: 8% discount / 2% growth</x:v>
      </x:c>
      <x:c r="B17" s="8" t="n">
        <x:f>Inputs!B6/(1+0.08)+Inputs!B7/(1+0.08)^2+Inputs!B8/(1+0.08)^3+Inputs!B8*(1+0.02)/(0.08-0.02)/(1+0.08)^3</x:f>
        <x:v>2195.9304983996344</x:v>
      </x:c>
      <x:c r="C17" s="2" t="str">
        <x:v>USD thousands</x:v>
      </x:c>
      <x:c r="D17" s="2" t="str">
        <x:v>f1/(1+0.08)+f2/(1+0.08)**2+f3/(1+0.08)**3+f3*(1+0.02)/(0.08-0.02)/(1+0.08)**3</x:v>
      </x:c>
    </x:row>
    <x:row r="18" ht="38" customHeight="1">
      <x:c r="A18" s="2" t="str">
        <x:v>DCF: 8% discount / 3% growth</x:v>
      </x:c>
      <x:c r="B18" s="8" t="n">
        <x:f>Inputs!B6/(1+0.08)+Inputs!B7/(1+0.08)^2+Inputs!B8/(1+0.08)^3+Inputs!B8*(1+0.03)/(0.08-0.03)/(1+0.08)^3</x:f>
        <x:v>2596.021947873799</x:v>
      </x:c>
      <x:c r="C18" s="2" t="str">
        <x:v>USD thousands</x:v>
      </x:c>
      <x:c r="D18" s="2" t="str">
        <x:v>f1/(1+0.08)+f2/(1+0.08)**2+f3/(1+0.08)**3+f3*(1+0.03)/(0.08-0.03)/(1+0.08)**3</x:v>
      </x:c>
    </x:row>
    <x:row r="19" ht="38" customHeight="1">
      <x:c r="A19" s="2" t="str">
        <x:v>DCF: 10% discount / 1% growth</x:v>
      </x:c>
      <x:c r="B19" s="8" t="n">
        <x:f>Inputs!B6/(1+0.1)+Inputs!B7/(1+0.1)^2+Inputs!B8/(1+0.1)^3+Inputs!B8*(1+0.01)/(0.1-0.01)/(1+0.1)^3</x:f>
        <x:v>1475.6657483930207</x:v>
      </x:c>
      <x:c r="C19" s="2" t="str">
        <x:v>USD thousands</x:v>
      </x:c>
      <x:c r="D19" s="2" t="str">
        <x:v>f1/(1+0.1)+f2/(1+0.1)**2+f3/(1+0.1)**3+f3*(1+0.01)/(0.1-0.01)/(1+0.1)**3</x:v>
      </x:c>
    </x:row>
    <x:row r="20" ht="38" customHeight="1">
      <x:c r="A20" s="2" t="str">
        <x:v>DCF: 10% discount / 2% growth</x:v>
      </x:c>
      <x:c r="B20" s="8" t="n">
        <x:f>Inputs!B6/(1+0.1)+Inputs!B7/(1+0.1)^2+Inputs!B8/(1+0.1)^3+Inputs!B8*(1+0.02)/(0.1-0.02)/(1+0.1)^3</x:f>
        <x:v>1636.3636363636358</x:v>
      </x:c>
      <x:c r="C20" s="2" t="str">
        <x:v>USD thousands</x:v>
      </x:c>
      <x:c r="D20" s="2" t="str">
        <x:v>f1/(1+0.1)+f2/(1+0.1)**2+f3/(1+0.1)**3+f3*(1+0.02)/(0.1-0.02)/(1+0.1)**3</x:v>
      </x:c>
    </x:row>
    <x:row r="21" ht="38" customHeight="1">
      <x:c r="A21" s="2" t="str">
        <x:v>DCF: 10% discount / 3% growth</x:v>
      </x:c>
      <x:c r="B21" s="8" t="n">
        <x:f>Inputs!B6/(1+0.1)+Inputs!B7/(1+0.1)^2+Inputs!B8/(1+0.1)^3+Inputs!B8*(1+0.03)/(0.1-0.03)/(1+0.1)^3</x:f>
        <x:v>1842.9752066115698</x:v>
      </x:c>
      <x:c r="C21" s="2" t="str">
        <x:v>USD thousands</x:v>
      </x:c>
      <x:c r="D21" s="2" t="str">
        <x:v>f1/(1+0.1)+f2/(1+0.1)**2+f3/(1+0.1)**3+f3*(1+0.03)/(0.1-0.03)/(1+0.1)**3</x:v>
      </x:c>
    </x:row>
    <x:row r="22" ht="38" customHeight="1">
      <x:c r="A22" s="2" t="str">
        <x:v>DCF: 12% discount / 1% growth</x:v>
      </x:c>
      <x:c r="B22" s="8" t="n">
        <x:f>Inputs!B6/(1+0.12)+Inputs!B7/(1+0.12)^2+Inputs!B8/(1+0.12)^3+Inputs!B8*(1+0.01)/(0.12-0.01)/(1+0.12)^3</x:f>
        <x:v>1199.5593692022262</x:v>
      </x:c>
      <x:c r="C22" s="2" t="str">
        <x:v>USD thousands</x:v>
      </x:c>
      <x:c r="D22" s="2" t="str">
        <x:v>f1/(1+0.12)+f2/(1+0.12)**2+f3/(1+0.12)**3+f3*(1+0.01)/(0.12-0.01)/(1+0.12)**3</x:v>
      </x:c>
    </x:row>
    <x:row r="23" ht="38" customHeight="1">
      <x:c r="A23" s="2" t="str">
        <x:v>DCF: 12% discount / 2% growth</x:v>
      </x:c>
      <x:c r="B23" s="8" t="n">
        <x:f>Inputs!B6/(1+0.12)+Inputs!B7/(1+0.12)^2+Inputs!B8/(1+0.12)^3+Inputs!B8*(1+0.02)/(0.12-0.02)/(1+0.12)^3</x:f>
        <x:v>1301.020408163265</x:v>
      </x:c>
      <x:c r="C23" s="2" t="str">
        <x:v>USD thousands</x:v>
      </x:c>
      <x:c r="D23" s="2" t="str">
        <x:v>f1/(1+0.12)+f2/(1+0.12)**2+f3/(1+0.12)**3+f3*(1+0.02)/(0.12-0.02)/(1+0.12)**3</x:v>
      </x:c>
    </x:row>
    <x:row r="24" ht="38" customHeight="1">
      <x:c r="A24" s="2" t="str">
        <x:v>DCF: 12% discount / 3% growth</x:v>
      </x:c>
      <x:c r="B24" s="8" t="n">
        <x:f>Inputs!B6/(1+0.12)+Inputs!B7/(1+0.12)^2+Inputs!B8/(1+0.12)^3+Inputs!B8*(1+0.03)/(0.12-0.03)/(1+0.12)^3</x:f>
        <x:v>1425.0283446712015</x:v>
      </x:c>
      <x:c r="C24" s="2" t="str">
        <x:v>USD thousands</x:v>
      </x:c>
      <x:c r="D24" s="2" t="str">
        <x:v>f1/(1+0.12)+f2/(1+0.12)**2+f3/(1+0.12)**3+f3*(1+0.03)/(0.12-0.03)/(1+0.12)**3</x:v>
      </x:c>
    </x:row>
    <x:row r="25" ht="38" customHeight="1">
      <x:c r="A25" s="2" t="str">
        <x:v>Base DCF versus sensitivity residual</x:v>
      </x:c>
      <x:c r="B25" s="7" t="n">
        <x:f>B11-B20</x:f>
        <x:v>0</x:v>
      </x:c>
      <x:c r="C25" s="2" t="str">
        <x:v>USD thousands</x:v>
      </x:c>
      <x:c r="D25" s="2" t="str">
        <x:v>Must equal 0</x:v>
      </x:c>
    </x:row>
    <x:row r="26" ht="38" customHeight="1">
      <x:c r="A26" s="2"/>
      <x:c r="B26" s="2"/>
      <x:c r="C26" s="2"/>
      <x:c r="D26" s="2"/>
    </x:row>
    <x:row r="27" ht="38" customHeight="1">
      <x:c r="A27" s="2"/>
      <x:c r="B27" s="2"/>
      <x:c r="C27" s="2"/>
      <x:c r="D27" s="2"/>
    </x:row>
    <x:row r="28" ht="38" customHeight="1">
      <x:c r="A28" s="2"/>
      <x:c r="B28" s="2"/>
      <x:c r="C28" s="2"/>
      <x:c r="D28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IBA-02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Deliver a three-year DCF, a 3×3 sensitivity table, low / median / high comparable EV and a 200-word valuation note. Explain the divergence and name diligence questions on reinvestment, cash conversion and peer comparability. Do not average incompatible results without rationale.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Worked interpretation</x:v>
      </x:c>
      <x:c r="B7" s="4"/>
      <x:c r="C7" s="4"/>
      <x:c r="D7" s="4"/>
    </x:row>
    <x:row r="8" ht="190" customHeight="1">
      <x:c r="A8" s="2" t="str">
        <x:v>Base terminal value is 1,785 (USD thousands). Base EV is about 1,636.36, compared with 750 / 900 / 1,050 from peers. Most DCF value is terminal, so the implied mature cash conversion and reinvestment deserve scrutiny. Present both ranges with assumptions; do not call the peer range observed market evidence because it is synthetic. A higher perpetual growth rate must be consistent with the reinvestment needed to support it.</x:v>
      </x:c>
      <x:c r="B8" s="2"/>
      <x:c r="C8" s="2"/>
      <x:c r="D8" s="2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2" t="str">
        <x:v>Discounting terminal value one extra year; using a growth rate at or above the discount rate; treating synthetic peers as market evidence.</x:v>
      </x:c>
      <x:c r="B11" s="2"/>
      <x:c r="C11" s="2"/>
      <x:c r="D11" s="2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2" t="str">
        <x:v>Numerical checks use formulas in Analysis. Recalculate after an input change and reconcile affected outputs. Narrative answer describes the original dataset; it does not automatically rewrite itself when inputs change.</x:v>
      </x:c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IBA-02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Brook Software, valuation date 30 September 2026. All money is USD thousands. The three forecast years have unlevered FCF 100 / 120 / 140 paid at each year end. Base discount rate 10%; perpetual growth 2%. Reference EBITDA 150. Synthetic peer EV / EBITDA values are 5x, 6x, 7x and are already sorted; assume the EBITDA definition is matched. No net debt bridge is required. Sensitivity grid: discount rates 8%, 10%, 12% and terminal growth 1%, 2%, 3%. These are teaching assumptions, not live market estimates.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Year 1 unlevered free cash flow</x:v>
      </x:c>
      <x:c r="B6" s="11" t="n">
        <x:v>100</x:v>
      </x:c>
      <x:c r="C6" s="2" t="str">
        <x:v>USD thousands</x:v>
      </x:c>
      <x:c r="D6" s="2" t="str">
        <x:v>f1</x:v>
      </x:c>
    </x:row>
    <x:row r="7" ht="38" customHeight="1">
      <x:c r="A7" s="2" t="str">
        <x:v>Year 2 unlevered free cash flow</x:v>
      </x:c>
      <x:c r="B7" s="11" t="n">
        <x:v>120</x:v>
      </x:c>
      <x:c r="C7" s="2" t="str">
        <x:v>USD thousands</x:v>
      </x:c>
      <x:c r="D7" s="2" t="str">
        <x:v>f2</x:v>
      </x:c>
    </x:row>
    <x:row r="8" ht="38" customHeight="1">
      <x:c r="A8" s="2" t="str">
        <x:v>Year 3 unlevered free cash flow</x:v>
      </x:c>
      <x:c r="B8" s="11" t="n">
        <x:v>140</x:v>
      </x:c>
      <x:c r="C8" s="2" t="str">
        <x:v>USD thousands</x:v>
      </x:c>
      <x:c r="D8" s="2" t="str">
        <x:v>f3</x:v>
      </x:c>
    </x:row>
    <x:row r="9" ht="38" customHeight="1">
      <x:c r="A9" s="2" t="str">
        <x:v>Base discount rate</x:v>
      </x:c>
      <x:c r="B9" s="12" t="n">
        <x:v>0.1</x:v>
      </x:c>
      <x:c r="C9" s="2" t="str">
        <x:v>fraction</x:v>
      </x:c>
      <x:c r="D9" s="2" t="str">
        <x:v>r</x:v>
      </x:c>
    </x:row>
    <x:row r="10" ht="38" customHeight="1">
      <x:c r="A10" s="2" t="str">
        <x:v>Base terminal growth</x:v>
      </x:c>
      <x:c r="B10" s="12" t="n">
        <x:v>0.02</x:v>
      </x:c>
      <x:c r="C10" s="2" t="str">
        <x:v>fraction</x:v>
      </x:c>
      <x:c r="D10" s="2" t="str">
        <x:v>g</x:v>
      </x:c>
    </x:row>
    <x:row r="11" ht="38" customHeight="1">
      <x:c r="A11" s="2" t="str">
        <x:v>Comparable reference EBITDA</x:v>
      </x:c>
      <x:c r="B11" s="11" t="n">
        <x:v>150</x:v>
      </x:c>
      <x:c r="C11" s="2" t="str">
        <x:v>USD thousands</x:v>
      </x:c>
      <x:c r="D11" s="2" t="str">
        <x:v>ebitda</x:v>
      </x:c>
    </x:row>
    <x:row r="12" ht="38" customHeight="1">
      <x:c r="A12" s="2" t="str">
        <x:v>Synthetic peer A EV / EBITDA</x:v>
      </x:c>
      <x:c r="B12" s="11" t="n">
        <x:v>5</x:v>
      </x:c>
      <x:c r="C12" s="2" t="str">
        <x:v>multiple</x:v>
      </x:c>
      <x:c r="D12" s="2" t="str">
        <x:v>m1</x:v>
      </x:c>
    </x:row>
    <x:row r="13" ht="38" customHeight="1">
      <x:c r="A13" s="2" t="str">
        <x:v>Synthetic peer B EV / EBITDA</x:v>
      </x:c>
      <x:c r="B13" s="11" t="n">
        <x:v>6</x:v>
      </x:c>
      <x:c r="C13" s="2" t="str">
        <x:v>multiple</x:v>
      </x:c>
      <x:c r="D13" s="2" t="str">
        <x:v>m2</x:v>
      </x:c>
    </x:row>
    <x:row r="14" ht="38" customHeight="1">
      <x:c r="A14" s="2" t="str">
        <x:v>Synthetic peer C EV / EBITDA</x:v>
      </x:c>
      <x:c r="B14" s="11" t="n">
        <x:v>7</x:v>
      </x:c>
      <x:c r="C14" s="2" t="str">
        <x:v>multiple</x:v>
      </x:c>
      <x:c r="D14" s="2" t="str">
        <x:v>m3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