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7d5a68e63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aed4f954496d4a91"/>
    <x:sheet xmlns:r="http://schemas.openxmlformats.org/officeDocument/2006/relationships" name="Response" sheetId="2" r:id="R4d3289cf34e04596"/>
    <x:sheet xmlns:r="http://schemas.openxmlformats.org/officeDocument/2006/relationships" name="Broken model" sheetId="3" r:id="R0a0938ae4d834732"/>
    <x:sheet xmlns:r="http://schemas.openxmlformats.org/officeDocument/2006/relationships" name="Inputs" sheetId="4" r:id="Rb5dad56eae8049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b66ac58c849c5" /><Relationship Type="http://schemas.openxmlformats.org/officeDocument/2006/relationships/theme" Target="/xl/theme/theme1.xml" Id="R9db926042cac4373" /><Relationship Type="http://schemas.openxmlformats.org/officeDocument/2006/relationships/sharedStrings" Target="/xl/sharedStrings.xml" Id="R56db928358d4447b" /><Relationship Type="http://schemas.openxmlformats.org/officeDocument/2006/relationships/worksheet" Target="/xl/worksheets/sheet1.xml" Id="Raed4f954496d4a91" /><Relationship Type="http://schemas.openxmlformats.org/officeDocument/2006/relationships/worksheet" Target="/xl/worksheets/sheet2.xml" Id="R4d3289cf34e04596" /><Relationship Type="http://schemas.openxmlformats.org/officeDocument/2006/relationships/worksheet" Target="/xl/worksheets/sheet3.xml" Id="R0a0938ae4d834732" /><Relationship Type="http://schemas.openxmlformats.org/officeDocument/2006/relationships/worksheet" Target="/xl/worksheets/sheet4.xml" Id="Rb5dad56eae8049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Audit a Broken Financial Model</x:v>
      </x:c>
      <x:c r="B1" s="4"/>
      <x:c r="C1" s="4"/>
      <x:c r="D1" s="4"/>
    </x:row>
    <x:row r="2" ht="34" customHeight="1">
      <x:c r="A2" s="2" t="str">
        <x:v>v1.0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COGS</x:v>
      </x:c>
      <x:c r="B6" s="8" t="n">
        <x:f>Inputs!B13*Inputs!B14</x:f>
        <x:v>300</x:v>
      </x:c>
      <x:c r="C6" s="2" t="str">
        <x:v>USD</x:v>
      </x:c>
      <x:c r="D6" s="2" t="str">
        <x:v>sales*cogsrate</x:v>
      </x:c>
    </x:row>
    <x:row r="7" ht="38" customHeight="1">
      <x:c r="A7" s="2" t="str">
        <x:v>EBITDA</x:v>
      </x:c>
      <x:c r="B7" s="8" t="n">
        <x:f>Inputs!B13-B6-Inputs!B15</x:f>
        <x:v>100</x:v>
      </x:c>
      <x:c r="C7" s="2" t="str">
        <x:v>USD</x:v>
      </x:c>
      <x:c r="D7" s="2" t="str">
        <x:v>sales-cogs-opex</x:v>
      </x:c>
    </x:row>
    <x:row r="8" ht="38" customHeight="1">
      <x:c r="A8" s="2" t="str">
        <x:v>EBIT</x:v>
      </x:c>
      <x:c r="B8" s="8" t="n">
        <x:f>B7-Inputs!B16</x:f>
        <x:v>80</x:v>
      </x:c>
      <x:c r="C8" s="2" t="str">
        <x:v>USD</x:v>
      </x:c>
      <x:c r="D8" s="2" t="str">
        <x:v>ebitda-dep</x:v>
      </x:c>
    </x:row>
    <x:row r="9" ht="38" customHeight="1">
      <x:c r="A9" s="2" t="str">
        <x:v>Pretax income</x:v>
      </x:c>
      <x:c r="B9" s="8" t="n">
        <x:f>B8-Inputs!B17</x:f>
        <x:v>70</x:v>
      </x:c>
      <x:c r="C9" s="2" t="str">
        <x:v>USD</x:v>
      </x:c>
      <x:c r="D9" s="2" t="str">
        <x:v>ebit-interest</x:v>
      </x:c>
    </x:row>
    <x:row r="10" ht="38" customHeight="1">
      <x:c r="A10" s="2" t="str">
        <x:v>Tax expense and cash paid</x:v>
      </x:c>
      <x:c r="B10" s="8" t="n">
        <x:f>MAX(B9,0)*Inputs!B18</x:f>
        <x:v>17.5</x:v>
      </x:c>
      <x:c r="C10" s="2" t="str">
        <x:v>USD</x:v>
      </x:c>
      <x:c r="D10" s="2" t="str">
        <x:v>max(ebt,0)*taxrate</x:v>
      </x:c>
    </x:row>
    <x:row r="11" ht="38" customHeight="1">
      <x:c r="A11" s="2" t="str">
        <x:v>Net income</x:v>
      </x:c>
      <x:c r="B11" s="7" t="n">
        <x:f>B9-B10</x:f>
        <x:v>52.5</x:v>
      </x:c>
      <x:c r="C11" s="2" t="str">
        <x:v>USD</x:v>
      </x:c>
      <x:c r="D11" s="2" t="str">
        <x:v>ebt-tax</x:v>
      </x:c>
    </x:row>
    <x:row r="12" ht="38" customHeight="1">
      <x:c r="A12" s="2" t="str">
        <x:v>Operating cash flow</x:v>
      </x:c>
      <x:c r="B12" s="8" t="n">
        <x:f>B11+Inputs!B16-(Inputs!B19-Inputs!B7)-(Inputs!B20-Inputs!B8)+(Inputs!B21-Inputs!B10)</x:f>
        <x:v>52.5</x:v>
      </x:c>
      <x:c r="C12" s="2" t="str">
        <x:v>USD</x:v>
      </x:c>
      <x:c r="D12" s="2" t="str">
        <x:v>profit+dep-(arclose-ar)-(invclose-inv)+(apclose-ap)</x:v>
      </x:c>
    </x:row>
    <x:row r="13" ht="38" customHeight="1">
      <x:c r="A13" s="2" t="str">
        <x:v>Investing cash flow</x:v>
      </x:c>
      <x:c r="B13" s="8" t="n">
        <x:f>-Inputs!B22</x:f>
        <x:v>-40</x:v>
      </x:c>
      <x:c r="C13" s="2" t="str">
        <x:v>USD</x:v>
      </x:c>
      <x:c r="D13" s="2" t="str">
        <x:v>-capex</x:v>
      </x:c>
    </x:row>
    <x:row r="14" ht="38" customHeight="1">
      <x:c r="A14" s="2" t="str">
        <x:v>Financing cash flow</x:v>
      </x:c>
      <x:c r="B14" s="8" t="n">
        <x:f>-Inputs!B23</x:f>
        <x:v>-20</x:v>
      </x:c>
      <x:c r="C14" s="2" t="str">
        <x:v>USD</x:v>
      </x:c>
      <x:c r="D14" s="2" t="str">
        <x:v>-repay</x:v>
      </x:c>
    </x:row>
    <x:row r="15" ht="38" customHeight="1">
      <x:c r="A15" s="2" t="str">
        <x:v>Closing cash</x:v>
      </x:c>
      <x:c r="B15" s="8" t="n">
        <x:f>Inputs!B6+B12+B13+B14</x:f>
        <x:v>92.5</x:v>
      </x:c>
      <x:c r="C15" s="2" t="str">
        <x:v>USD</x:v>
      </x:c>
      <x:c r="D15" s="2" t="str">
        <x:v>cash+cfo+cfi+cff</x:v>
      </x:c>
    </x:row>
    <x:row r="16" ht="38" customHeight="1">
      <x:c r="A16" s="2" t="str">
        <x:v>Closing net PPE</x:v>
      </x:c>
      <x:c r="B16" s="8" t="n">
        <x:f>Inputs!B9+Inputs!B22-Inputs!B16</x:f>
        <x:v>220</x:v>
      </x:c>
      <x:c r="C16" s="2" t="str">
        <x:v>USD</x:v>
      </x:c>
      <x:c r="D16" s="2" t="str">
        <x:v>ppe+capex-dep</x:v>
      </x:c>
    </x:row>
    <x:row r="17" ht="38" customHeight="1">
      <x:c r="A17" s="2" t="str">
        <x:v>Closing debt</x:v>
      </x:c>
      <x:c r="B17" s="8" t="n">
        <x:f>Inputs!B11-Inputs!B23</x:f>
        <x:v>130</x:v>
      </x:c>
      <x:c r="C17" s="2" t="str">
        <x:v>USD</x:v>
      </x:c>
      <x:c r="D17" s="2" t="str">
        <x:v>debt-repay</x:v>
      </x:c>
    </x:row>
    <x:row r="18" ht="38" customHeight="1">
      <x:c r="A18" s="2" t="str">
        <x:v>Closing equity</x:v>
      </x:c>
      <x:c r="B18" s="8" t="n">
        <x:f>Inputs!B12+B11</x:f>
        <x:v>292.5</x:v>
      </x:c>
      <x:c r="C18" s="2" t="str">
        <x:v>USD</x:v>
      </x:c>
      <x:c r="D18" s="2" t="str">
        <x:v>equity+profit</x:v>
      </x:c>
    </x:row>
    <x:row r="19" ht="38" customHeight="1">
      <x:c r="A19" s="2" t="str">
        <x:v>Closing assets</x:v>
      </x:c>
      <x:c r="B19" s="8" t="n">
        <x:f>B15+Inputs!B19+Inputs!B20+B16</x:f>
        <x:v>482.5</x:v>
      </x:c>
      <x:c r="C19" s="2" t="str">
        <x:v>USD</x:v>
      </x:c>
      <x:c r="D19" s="2" t="str">
        <x:v>closecash+arclose+invclose+closeppe</x:v>
      </x:c>
    </x:row>
    <x:row r="20" ht="38" customHeight="1">
      <x:c r="A20" s="2" t="str">
        <x:v>Closing liabilities and equity</x:v>
      </x:c>
      <x:c r="B20" s="8" t="n">
        <x:f>Inputs!B21+B17+B18</x:f>
        <x:v>482.5</x:v>
      </x:c>
      <x:c r="C20" s="2" t="str">
        <x:v>USD</x:v>
      </x:c>
      <x:c r="D20" s="2" t="str">
        <x:v>apclose+closedebt+closeequity</x:v>
      </x:c>
    </x:row>
    <x:row r="21" ht="38" customHeight="1">
      <x:c r="A21" s="2" t="str">
        <x:v>Closing balance sheet residual</x:v>
      </x:c>
      <x:c r="B21" s="7" t="n">
        <x:f>B19-B20</x:f>
        <x:v>0</x:v>
      </x:c>
      <x:c r="C21" s="2" t="str">
        <x:v>USD</x:v>
      </x:c>
      <x:c r="D21" s="2" t="str">
        <x:v>Must equal 0</x:v>
      </x:c>
    </x:row>
    <x:row r="22" ht="38" customHeight="1">
      <x:c r="A22" s="2" t="str">
        <x:v>Opening balance sheet residual</x:v>
      </x:c>
      <x:c r="B22" s="8" t="n">
        <x:f>Inputs!B6+Inputs!B7+Inputs!B8+Inputs!B9-Inputs!B10-Inputs!B11-Inputs!B12</x:f>
        <x:v>0</x:v>
      </x:c>
      <x:c r="C22" s="2" t="str">
        <x:v>USD</x:v>
      </x:c>
      <x:c r="D22" s="2" t="str">
        <x:v>Must equal 0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XFM-03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Submit an issue log with cell, incorrect formula, consequence, corrected formula and test; a repaired formula-based model; and a 150-word critique of the simulated AI comment. Retain the Broken model tab for audit evidence. Identify all five planted errors, not just the final balance difference.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Five errors are planted: COGS uses the tax rate instead of the COGS rate; depreciation is added to EBITDA instead of subtracted; net income is hardcoded to 60; the AR change has the wrong cash-flow sign; and the balance-sheet check is typed as zero. The corrected outputs match XFM-02: profit 52.5, cash 92.5 and assets 482.5, with genuine zero checks. A zero typed into a check proves nothing. An AR increase consumes cash under the case assumptions, and a profit hardcode disconnects the statements.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Fixing only the visible balance difference; accepting a typed zero; deleting the broken model; accepting the simulated AI explanation without tracing formulas.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Deliberately broken model - audit evidence</x:v>
      </x:c>
      <x:c r="B1" s="4"/>
      <x:c r="C1" s="4"/>
      <x:c r="D1" s="4"/>
    </x:row>
    <x:row r="2" ht="40" customHeight="1">
      <x:c r="A2" s="2" t="str">
        <x:v>Contains five planted logic errors. This is not a verified financial output.</x:v>
      </x:c>
      <x:c r="B2" s="2"/>
      <x:c r="C2" s="2"/>
      <x:c r="D2" s="2"/>
    </x:row>
    <x:row r="3" ht="60" customHeight="1">
      <x:c r="A3" s="2" t="str">
        <x:v>Simulated AI comment: “The balance sheet balances, so the model is reliable; higher receivables increase cash, and a fixed profit cell improves stability.”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Measure</x:v>
      </x:c>
      <x:c r="B5" s="2" t="str">
        <x:v>Broken result</x:v>
      </x:c>
      <x:c r="C5" s="2" t="str">
        <x:v>Unit</x:v>
      </x:c>
      <x:c r="D5" s="2" t="str">
        <x:v>Audit notes</x:v>
      </x:c>
    </x:row>
    <x:row r="6" ht="38" customHeight="1">
      <x:c r="A6" s="2" t="str">
        <x:v>COGS</x:v>
      </x:c>
      <x:c r="B6" s="9" t="n">
        <x:f>Inputs!B13*Inputs!B18</x:f>
        <x:v>125</x:v>
      </x:c>
      <x:c r="C6" s="2" t="str">
        <x:v>USD</x:v>
      </x:c>
      <x:c r="D6" s="2" t="str">
        <x:v>ERROR: wrong rate input</x:v>
      </x:c>
    </x:row>
    <x:row r="7" ht="38" customHeight="1">
      <x:c r="A7" s="2" t="str">
        <x:v>EBITDA</x:v>
      </x:c>
      <x:c r="B7" s="9" t="n">
        <x:f>Inputs!B13-B6-Inputs!B15</x:f>
        <x:v>275</x:v>
      </x:c>
      <x:c r="C7" s="2" t="str">
        <x:v>USD</x:v>
      </x:c>
      <x:c r="D7" s="2" t="str">
        <x:v>Trace dependency effects</x:v>
      </x:c>
    </x:row>
    <x:row r="8" ht="38" customHeight="1">
      <x:c r="A8" s="2" t="str">
        <x:v>EBIT</x:v>
      </x:c>
      <x:c r="B8" s="9" t="n">
        <x:f>B7+Inputs!B16</x:f>
        <x:v>295</x:v>
      </x:c>
      <x:c r="C8" s="2" t="str">
        <x:v>USD</x:v>
      </x:c>
      <x:c r="D8" s="2" t="str">
        <x:v>ERROR: depreciation sign</x:v>
      </x:c>
    </x:row>
    <x:row r="9" ht="38" customHeight="1">
      <x:c r="A9" s="2" t="str">
        <x:v>Pretax income</x:v>
      </x:c>
      <x:c r="B9" s="9" t="n">
        <x:f>B8-Inputs!B17</x:f>
        <x:v>285</x:v>
      </x:c>
      <x:c r="C9" s="2" t="str">
        <x:v>USD</x:v>
      </x:c>
      <x:c r="D9" s="2" t="str">
        <x:v>Trace dependency effects</x:v>
      </x:c>
    </x:row>
    <x:row r="10" ht="38" customHeight="1">
      <x:c r="A10" s="2" t="str">
        <x:v>Tax expense and cash paid</x:v>
      </x:c>
      <x:c r="B10" s="9" t="n">
        <x:f>MAX(B9,0)*Inputs!B18</x:f>
        <x:v>71.25</x:v>
      </x:c>
      <x:c r="C10" s="2" t="str">
        <x:v>USD</x:v>
      </x:c>
      <x:c r="D10" s="2" t="str">
        <x:v>Trace dependency effects</x:v>
      </x:c>
    </x:row>
    <x:row r="11" ht="38" customHeight="1">
      <x:c r="A11" s="2" t="str">
        <x:v>Net income</x:v>
      </x:c>
      <x:c r="B11" s="6" t="n">
        <x:v>60</x:v>
      </x:c>
      <x:c r="C11" s="2" t="str">
        <x:v>USD</x:v>
      </x:c>
      <x:c r="D11" s="2" t="str">
        <x:v>ERROR: hardcoded profit</x:v>
      </x:c>
    </x:row>
    <x:row r="12" ht="38" customHeight="1">
      <x:c r="A12" s="2" t="str">
        <x:v>Operating cash flow</x:v>
      </x:c>
      <x:c r="B12" s="9" t="n">
        <x:f>B11+Inputs!B16+(Inputs!B19-Inputs!B7)-(Inputs!B20-Inputs!B8)+(Inputs!B21-Inputs!B10)</x:f>
        <x:v>100</x:v>
      </x:c>
      <x:c r="C12" s="2" t="str">
        <x:v>USD</x:v>
      </x:c>
      <x:c r="D12" s="2" t="str">
        <x:v>ERROR: AR cash sign</x:v>
      </x:c>
    </x:row>
    <x:row r="13" ht="38" customHeight="1">
      <x:c r="A13" s="2" t="str">
        <x:v>Investing cash flow</x:v>
      </x:c>
      <x:c r="B13" s="9" t="n">
        <x:f>-Inputs!B22</x:f>
        <x:v>-40</x:v>
      </x:c>
      <x:c r="C13" s="2" t="str">
        <x:v>USD</x:v>
      </x:c>
      <x:c r="D13" s="2" t="str">
        <x:v>Trace dependency effects</x:v>
      </x:c>
    </x:row>
    <x:row r="14" ht="38" customHeight="1">
      <x:c r="A14" s="2" t="str">
        <x:v>Financing cash flow</x:v>
      </x:c>
      <x:c r="B14" s="9" t="n">
        <x:f>-Inputs!B23</x:f>
        <x:v>-20</x:v>
      </x:c>
      <x:c r="C14" s="2" t="str">
        <x:v>USD</x:v>
      </x:c>
      <x:c r="D14" s="2" t="str">
        <x:v>Trace dependency effects</x:v>
      </x:c>
    </x:row>
    <x:row r="15" ht="38" customHeight="1">
      <x:c r="A15" s="2" t="str">
        <x:v>Closing cash</x:v>
      </x:c>
      <x:c r="B15" s="9" t="n">
        <x:f>Inputs!B6+B12+B13+B14</x:f>
        <x:v>140</x:v>
      </x:c>
      <x:c r="C15" s="2" t="str">
        <x:v>USD</x:v>
      </x:c>
      <x:c r="D15" s="2" t="str">
        <x:v>Trace dependency effects</x:v>
      </x:c>
    </x:row>
    <x:row r="16" ht="38" customHeight="1">
      <x:c r="A16" s="2" t="str">
        <x:v>Closing net PPE</x:v>
      </x:c>
      <x:c r="B16" s="9" t="n">
        <x:f>Inputs!B9+Inputs!B22-Inputs!B16</x:f>
        <x:v>220</x:v>
      </x:c>
      <x:c r="C16" s="2" t="str">
        <x:v>USD</x:v>
      </x:c>
      <x:c r="D16" s="2" t="str">
        <x:v>Trace dependency effects</x:v>
      </x:c>
    </x:row>
    <x:row r="17" ht="38" customHeight="1">
      <x:c r="A17" s="2" t="str">
        <x:v>Closing debt</x:v>
      </x:c>
      <x:c r="B17" s="9" t="n">
        <x:f>Inputs!B11-Inputs!B23</x:f>
        <x:v>130</x:v>
      </x:c>
      <x:c r="C17" s="2" t="str">
        <x:v>USD</x:v>
      </x:c>
      <x:c r="D17" s="2" t="str">
        <x:v>Trace dependency effects</x:v>
      </x:c>
    </x:row>
    <x:row r="18" ht="38" customHeight="1">
      <x:c r="A18" s="2" t="str">
        <x:v>Closing equity</x:v>
      </x:c>
      <x:c r="B18" s="9" t="n">
        <x:f>Inputs!B12+B11</x:f>
        <x:v>300</x:v>
      </x:c>
      <x:c r="C18" s="2" t="str">
        <x:v>USD</x:v>
      </x:c>
      <x:c r="D18" s="2" t="str">
        <x:v>Trace dependency effects</x:v>
      </x:c>
    </x:row>
    <x:row r="19" ht="38" customHeight="1">
      <x:c r="A19" s="2" t="str">
        <x:v>Closing assets</x:v>
      </x:c>
      <x:c r="B19" s="9" t="n">
        <x:f>B15+Inputs!B19+Inputs!B20+B16</x:f>
        <x:v>530</x:v>
      </x:c>
      <x:c r="C19" s="2" t="str">
        <x:v>USD</x:v>
      </x:c>
      <x:c r="D19" s="2" t="str">
        <x:v>Trace dependency effects</x:v>
      </x:c>
    </x:row>
    <x:row r="20" ht="38" customHeight="1">
      <x:c r="A20" s="2" t="str">
        <x:v>Closing liabilities and equity</x:v>
      </x:c>
      <x:c r="B20" s="9" t="n">
        <x:f>Inputs!B21+B17+B18</x:f>
        <x:v>490</x:v>
      </x:c>
      <x:c r="C20" s="2" t="str">
        <x:v>USD</x:v>
      </x:c>
      <x:c r="D20" s="2" t="str">
        <x:v>Trace dependency effects</x:v>
      </x:c>
    </x:row>
    <x:row r="21" ht="38" customHeight="1">
      <x:c r="A21" s="2" t="str">
        <x:v>Closing balance sheet residual</x:v>
      </x:c>
      <x:c r="B21" s="6" t="n">
        <x:v>0</x:v>
      </x:c>
      <x:c r="C21" s="2" t="str">
        <x:v>USD</x:v>
      </x:c>
      <x:c r="D21" s="2" t="str">
        <x:v>ERROR: typed check</x:v>
      </x:c>
    </x:row>
    <x:row r="22" ht="38" customHeight="1">
      <x:c r="A22" s="2" t="str">
        <x:v>Opening balance sheet residual</x:v>
      </x:c>
      <x:c r="B22" s="9" t="n">
        <x:f>Inputs!B6+Inputs!B7+Inputs!B8+Inputs!B9-Inputs!B10-Inputs!B11-Inputs!B12</x:f>
        <x:v>0</x:v>
      </x:c>
      <x:c r="C22" s="2" t="str">
        <x:v>USD</x:v>
      </x:c>
      <x:c r="D22" s="2" t="str">
        <x:v>Trace dependency effects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Spruce Models. Use the same one-year source assumptions as XFM-02. The student workbook includes a visible Broken model tab with five deliberately planted formula errors. The clean Analysis area is your repair workspace. Simulated AI comment: “The balance sheet balances, so the model is reliable; higher receivables increase cash, and a fixed profit cell improves stability.” This comment is deliberately unreliable and is not a statement from a real system or reviewer. Identify all errors, including any that mask other errors. Do not treat the intentionally broken tab as a clean output.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10" t="n">
        <x:v>100</x:v>
      </x:c>
      <x:c r="C6" s="2" t="str">
        <x:v>USD</x:v>
      </x:c>
      <x:c r="D6" s="2" t="str">
        <x:v>cash</x:v>
      </x:c>
    </x:row>
    <x:row r="7" ht="38" customHeight="1">
      <x:c r="A7" s="2" t="str">
        <x:v>Opening AR</x:v>
      </x:c>
      <x:c r="B7" s="10" t="n">
        <x:v>80</x:v>
      </x:c>
      <x:c r="C7" s="2" t="str">
        <x:v>USD</x:v>
      </x:c>
      <x:c r="D7" s="2" t="str">
        <x:v>ar</x:v>
      </x:c>
    </x:row>
    <x:row r="8" ht="38" customHeight="1">
      <x:c r="A8" s="2" t="str">
        <x:v>Opening inventory</x:v>
      </x:c>
      <x:c r="B8" s="10" t="n">
        <x:v>60</x:v>
      </x:c>
      <x:c r="C8" s="2" t="str">
        <x:v>USD</x:v>
      </x:c>
      <x:c r="D8" s="2" t="str">
        <x:v>inv</x:v>
      </x:c>
    </x:row>
    <x:row r="9" ht="38" customHeight="1">
      <x:c r="A9" s="2" t="str">
        <x:v>Opening net PPE</x:v>
      </x:c>
      <x:c r="B9" s="10" t="n">
        <x:v>200</x:v>
      </x:c>
      <x:c r="C9" s="2" t="str">
        <x:v>USD</x:v>
      </x:c>
      <x:c r="D9" s="2" t="str">
        <x:v>ppe</x:v>
      </x:c>
    </x:row>
    <x:row r="10" ht="38" customHeight="1">
      <x:c r="A10" s="2" t="str">
        <x:v>Opening AP</x:v>
      </x:c>
      <x:c r="B10" s="10" t="n">
        <x:v>50</x:v>
      </x:c>
      <x:c r="C10" s="2" t="str">
        <x:v>USD</x:v>
      </x:c>
      <x:c r="D10" s="2" t="str">
        <x:v>ap</x:v>
      </x:c>
    </x:row>
    <x:row r="11" ht="38" customHeight="1">
      <x:c r="A11" s="2" t="str">
        <x:v>Opening debt</x:v>
      </x:c>
      <x:c r="B11" s="10" t="n">
        <x:v>150</x:v>
      </x:c>
      <x:c r="C11" s="2" t="str">
        <x:v>USD</x:v>
      </x:c>
      <x:c r="D11" s="2" t="str">
        <x:v>debt</x:v>
      </x:c>
    </x:row>
    <x:row r="12" ht="38" customHeight="1">
      <x:c r="A12" s="2" t="str">
        <x:v>Opening equity</x:v>
      </x:c>
      <x:c r="B12" s="10" t="n">
        <x:v>240</x:v>
      </x:c>
      <x:c r="C12" s="2" t="str">
        <x:v>USD</x:v>
      </x:c>
      <x:c r="D12" s="2" t="str">
        <x:v>equity</x:v>
      </x:c>
    </x:row>
    <x:row r="13" ht="38" customHeight="1">
      <x:c r="A13" s="2" t="str">
        <x:v>Forecast revenue</x:v>
      </x:c>
      <x:c r="B13" s="10" t="n">
        <x:v>500</x:v>
      </x:c>
      <x:c r="C13" s="2" t="str">
        <x:v>USD</x:v>
      </x:c>
      <x:c r="D13" s="2" t="str">
        <x:v>sales</x:v>
      </x:c>
    </x:row>
    <x:row r="14" ht="38" customHeight="1">
      <x:c r="A14" s="2" t="str">
        <x:v>COGS / revenue</x:v>
      </x:c>
      <x:c r="B14" s="12" t="n">
        <x:v>0.6</x:v>
      </x:c>
      <x:c r="C14" s="2" t="str">
        <x:v>fraction</x:v>
      </x:c>
      <x:c r="D14" s="2" t="str">
        <x:v>cogsrate</x:v>
      </x:c>
    </x:row>
    <x:row r="15" ht="38" customHeight="1">
      <x:c r="A15" s="2" t="str">
        <x:v>Cash operating expenses</x:v>
      </x:c>
      <x:c r="B15" s="10" t="n">
        <x:v>100</x:v>
      </x:c>
      <x:c r="C15" s="2" t="str">
        <x:v>USD</x:v>
      </x:c>
      <x:c r="D15" s="2" t="str">
        <x:v>opex</x:v>
      </x:c>
    </x:row>
    <x:row r="16" ht="38" customHeight="1">
      <x:c r="A16" s="2" t="str">
        <x:v>Depreciation</x:v>
      </x:c>
      <x:c r="B16" s="10" t="n">
        <x:v>20</x:v>
      </x:c>
      <x:c r="C16" s="2" t="str">
        <x:v>USD</x:v>
      </x:c>
      <x:c r="D16" s="2" t="str">
        <x:v>dep</x:v>
      </x:c>
    </x:row>
    <x:row r="17" ht="38" customHeight="1">
      <x:c r="A17" s="2" t="str">
        <x:v>Cash interest</x:v>
      </x:c>
      <x:c r="B17" s="10" t="n">
        <x:v>10</x:v>
      </x:c>
      <x:c r="C17" s="2" t="str">
        <x:v>USD</x:v>
      </x:c>
      <x:c r="D17" s="2" t="str">
        <x:v>interest</x:v>
      </x:c>
    </x:row>
    <x:row r="18" ht="38" customHeight="1">
      <x:c r="A18" s="2" t="str">
        <x:v>Tax rate</x:v>
      </x:c>
      <x:c r="B18" s="12" t="n">
        <x:v>0.25</x:v>
      </x:c>
      <x:c r="C18" s="2" t="str">
        <x:v>fraction</x:v>
      </x:c>
      <x:c r="D18" s="2" t="str">
        <x:v>taxrate</x:v>
      </x:c>
    </x:row>
    <x:row r="19" ht="38" customHeight="1">
      <x:c r="A19" s="2" t="str">
        <x:v>Closing AR assumption</x:v>
      </x:c>
      <x:c r="B19" s="10" t="n">
        <x:v>100</x:v>
      </x:c>
      <x:c r="C19" s="2" t="str">
        <x:v>USD</x:v>
      </x:c>
      <x:c r="D19" s="2" t="str">
        <x:v>arclose</x:v>
      </x:c>
    </x:row>
    <x:row r="20" ht="38" customHeight="1">
      <x:c r="A20" s="2" t="str">
        <x:v>Closing inventory assumption</x:v>
      </x:c>
      <x:c r="B20" s="10" t="n">
        <x:v>70</x:v>
      </x:c>
      <x:c r="C20" s="2" t="str">
        <x:v>USD</x:v>
      </x:c>
      <x:c r="D20" s="2" t="str">
        <x:v>invclose</x:v>
      </x:c>
    </x:row>
    <x:row r="21" ht="38" customHeight="1">
      <x:c r="A21" s="2" t="str">
        <x:v>Closing AP assumption</x:v>
      </x:c>
      <x:c r="B21" s="10" t="n">
        <x:v>60</x:v>
      </x:c>
      <x:c r="C21" s="2" t="str">
        <x:v>USD</x:v>
      </x:c>
      <x:c r="D21" s="2" t="str">
        <x:v>apclose</x:v>
      </x:c>
    </x:row>
    <x:row r="22" ht="38" customHeight="1">
      <x:c r="A22" s="2" t="str">
        <x:v>Cash capex</x:v>
      </x:c>
      <x:c r="B22" s="10" t="n">
        <x:v>40</x:v>
      </x:c>
      <x:c r="C22" s="2" t="str">
        <x:v>USD</x:v>
      </x:c>
      <x:c r="D22" s="2" t="str">
        <x:v>capex</x:v>
      </x:c>
    </x:row>
    <x:row r="23" ht="38" customHeight="1">
      <x:c r="A23" s="2" t="str">
        <x:v>Debt repayment</x:v>
      </x:c>
      <x:c r="B23" s="10" t="n">
        <x:v>20</x:v>
      </x:c>
      <x:c r="C23" s="2" t="str">
        <x:v>USD</x:v>
      </x:c>
      <x:c r="D23" s="2" t="str">
        <x:v>repay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  <x:row r="30" ht="38" customHeight="1">
      <x:c r="A30" s="2"/>
      <x:c r="B30" s="2"/>
      <x:c r="C30" s="2"/>
      <x:c r="D3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